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概算表" sheetId="7" r:id="rId1"/>
  </sheets>
  <definedNames>
    <definedName name="_xlnm.Print_Area" localSheetId="0">'概算表'!$A$1:$K$26</definedName>
    <definedName name="_xlnm.Print_Titles" localSheetId="0">'概算表'!$1:$3</definedName>
  </definedNames>
  <calcPr calcId="144525"/>
</workbook>
</file>

<file path=xl/sharedStrings.xml><?xml version="1.0" encoding="utf-8"?>
<sst xmlns="http://schemas.openxmlformats.org/spreadsheetml/2006/main" count="81" uniqueCount="55">
  <si>
    <t>绍兴市市场监督管理局停车场等配套设施扩容改造工程概算汇总表</t>
  </si>
  <si>
    <t>序号</t>
  </si>
  <si>
    <t>工程或费用名称</t>
  </si>
  <si>
    <t xml:space="preserve">单位 </t>
  </si>
  <si>
    <t>工程量</t>
  </si>
  <si>
    <t>单价（元）</t>
  </si>
  <si>
    <t>概算造价（元）</t>
  </si>
  <si>
    <t>占总投资比例</t>
  </si>
  <si>
    <t>建筑工程费</t>
  </si>
  <si>
    <t>安装工程费</t>
  </si>
  <si>
    <t>设备购置费</t>
  </si>
  <si>
    <t>其他费用</t>
  </si>
  <si>
    <t>合计</t>
  </si>
  <si>
    <t>一</t>
  </si>
  <si>
    <t>建设投资</t>
  </si>
  <si>
    <t>万元</t>
  </si>
  <si>
    <t>1</t>
  </si>
  <si>
    <t>工程费用</t>
  </si>
  <si>
    <t>(1)</t>
  </si>
  <si>
    <t>建筑工程</t>
  </si>
  <si>
    <t>平米</t>
  </si>
  <si>
    <t>(2)</t>
  </si>
  <si>
    <t>安装工程</t>
  </si>
  <si>
    <t>(3)</t>
  </si>
  <si>
    <t>市政工程</t>
  </si>
  <si>
    <t>(4)</t>
  </si>
  <si>
    <t>园林工程</t>
  </si>
  <si>
    <t>2</t>
  </si>
  <si>
    <t>工程建设其他费用</t>
  </si>
  <si>
    <t>建设管理费</t>
  </si>
  <si>
    <t>(1-1)</t>
  </si>
  <si>
    <t>项目建设管理费</t>
  </si>
  <si>
    <t>(1-2)</t>
  </si>
  <si>
    <t>建设管理其他费</t>
  </si>
  <si>
    <t>(1-3)</t>
  </si>
  <si>
    <t>施工工程监理费</t>
  </si>
  <si>
    <t>项目可研编制及评估费</t>
  </si>
  <si>
    <t>勘察设计费</t>
  </si>
  <si>
    <t>(3-1)</t>
  </si>
  <si>
    <t>工程勘察费</t>
  </si>
  <si>
    <t>(3-2)</t>
  </si>
  <si>
    <t>环境影响评估费</t>
  </si>
  <si>
    <t>(5)</t>
  </si>
  <si>
    <t>节能评估费</t>
  </si>
  <si>
    <t>(6)</t>
  </si>
  <si>
    <t>场地准备及临时设施费</t>
  </si>
  <si>
    <t>(7)</t>
  </si>
  <si>
    <t>工程保险费</t>
  </si>
  <si>
    <t>3</t>
  </si>
  <si>
    <t>预备费－基本预备费</t>
  </si>
  <si>
    <t>二</t>
  </si>
  <si>
    <t>建设期贷款利息</t>
  </si>
  <si>
    <t>三</t>
  </si>
  <si>
    <t>铺底流动资金</t>
  </si>
  <si>
    <t>项目概算总投资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</si>
</sst>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_ \¥* #,##0.00_ ;_ \¥* \-#,##0.00_ ;_ \¥* &quot;-&quot;??_ ;_ @_ "/>
    <numFmt numFmtId="179" formatCode="0.00;[Red]0.00"/>
    <numFmt numFmtId="180" formatCode="0.000;[Red]0.000"/>
    <numFmt numFmtId="181" formatCode="0.000"/>
  </numFmts>
  <fonts count="26">
    <font>
      <sz val="12"/>
      <name val="宋体"/>
      <family val="2"/>
    </font>
    <font>
      <sz val="10"/>
      <name val="Arial"/>
      <family val="2"/>
    </font>
    <font>
      <sz val="11"/>
      <name val="宋体"/>
      <family val="2"/>
    </font>
    <font>
      <b/>
      <sz val="11"/>
      <name val="宋体"/>
      <family val="2"/>
    </font>
    <font>
      <b/>
      <sz val="14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22" fillId="3" borderId="1" applyNumberFormat="0" applyProtection="0">
      <alignment/>
    </xf>
    <xf numFmtId="178" fontId="0" fillId="0" borderId="0" applyFont="0" applyFill="0" applyBorder="0" applyAlignment="0" applyProtection="0"/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5" fillId="11" borderId="1" applyNumberFormat="0" applyProtection="0">
      <alignment/>
    </xf>
    <xf numFmtId="0" fontId="8" fillId="12" borderId="6" applyNumberFormat="0" applyProtection="0">
      <alignment/>
    </xf>
    <xf numFmtId="0" fontId="7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9" fontId="5" fillId="0" borderId="10" xfId="3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5" fillId="0" borderId="12" xfId="3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3" fillId="0" borderId="0" xfId="3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27"/>
  <sheetViews>
    <sheetView tabSelected="1" view="pageBreakPreview" zoomScaleSheetLayoutView="100" workbookViewId="0" topLeftCell="A7">
      <selection activeCell="N18" sqref="N18"/>
    </sheetView>
  </sheetViews>
  <sheetFormatPr defaultColWidth="9.00390625" defaultRowHeight="14.25"/>
  <cols>
    <col min="1" max="1" width="5.50390625" style="1" customWidth="1"/>
    <col min="2" max="2" width="17.25390625" style="3" customWidth="1"/>
    <col min="3" max="3" width="4.625" style="3" customWidth="1"/>
    <col min="4" max="4" width="6.625" style="3" customWidth="1"/>
    <col min="5" max="5" width="8.125" style="3" customWidth="1"/>
    <col min="6" max="6" width="7.50390625" style="3" customWidth="1"/>
    <col min="7" max="7" width="6.625" style="3" customWidth="1"/>
    <col min="8" max="8" width="5.25390625" style="3" customWidth="1"/>
    <col min="9" max="9" width="5.625" style="4" customWidth="1"/>
    <col min="10" max="10" width="7.875" style="4" customWidth="1"/>
    <col min="11" max="11" width="6.375" style="4" customWidth="1"/>
    <col min="12" max="16" width="9.00390625" style="4" customWidth="1"/>
    <col min="17" max="17" width="15.375" style="4" customWidth="1"/>
    <col min="18" max="16384" width="9.00390625" style="4" customWidth="1"/>
  </cols>
  <sheetData>
    <row r="1" spans="1:11" s="1" customFormat="1" ht="5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7" s="1" customFormat="1" ht="21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/>
      <c r="H2" s="9"/>
      <c r="I2" s="9"/>
      <c r="J2" s="13"/>
      <c r="K2" s="7" t="s">
        <v>7</v>
      </c>
      <c r="L2" s="23"/>
      <c r="M2" s="23"/>
      <c r="N2" s="23"/>
      <c r="O2" s="23"/>
      <c r="P2" s="23"/>
      <c r="Q2" s="23"/>
    </row>
    <row r="3" spans="1:17" s="1" customFormat="1" ht="40" customHeight="1">
      <c r="A3" s="10"/>
      <c r="B3" s="11"/>
      <c r="C3" s="8"/>
      <c r="D3" s="12"/>
      <c r="E3" s="12"/>
      <c r="F3" s="13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5"/>
      <c r="L3" s="23"/>
      <c r="M3" s="23"/>
      <c r="N3" s="23"/>
      <c r="O3" s="23"/>
      <c r="P3" s="23"/>
      <c r="Q3" s="23"/>
    </row>
    <row r="4" spans="1:17" s="1" customFormat="1" ht="21" customHeight="1">
      <c r="A4" s="14" t="s">
        <v>13</v>
      </c>
      <c r="B4" s="15" t="s">
        <v>14</v>
      </c>
      <c r="C4" s="15" t="s">
        <v>15</v>
      </c>
      <c r="D4" s="15"/>
      <c r="E4" s="15"/>
      <c r="F4" s="12"/>
      <c r="G4" s="12"/>
      <c r="H4" s="12"/>
      <c r="I4" s="8"/>
      <c r="J4" s="17">
        <f>J5+J10+J23</f>
        <v>675.41479576452</v>
      </c>
      <c r="K4" s="24">
        <f>J4/$J$26</f>
        <v>1</v>
      </c>
      <c r="L4" s="23"/>
      <c r="M4" s="23"/>
      <c r="N4" s="23"/>
      <c r="O4" s="23"/>
      <c r="P4" s="23"/>
      <c r="Q4" s="23"/>
    </row>
    <row r="5" spans="1:17" s="2" customFormat="1" ht="22" customHeight="1">
      <c r="A5" s="16" t="s">
        <v>16</v>
      </c>
      <c r="B5" s="8" t="s">
        <v>17</v>
      </c>
      <c r="C5" s="8" t="s">
        <v>15</v>
      </c>
      <c r="D5" s="8">
        <f>D6+D7</f>
        <v>9610.22</v>
      </c>
      <c r="E5" s="17">
        <f>J5/D5*10000</f>
        <v>617.294255490509</v>
      </c>
      <c r="F5" s="8"/>
      <c r="G5" s="8"/>
      <c r="H5" s="8"/>
      <c r="I5" s="8"/>
      <c r="J5" s="25">
        <f>SUM(J6:J9)</f>
        <v>593.23336</v>
      </c>
      <c r="K5" s="24">
        <f>J5/$J$26</f>
        <v>0.878324495880348</v>
      </c>
      <c r="L5" s="26"/>
      <c r="M5" s="26"/>
      <c r="N5" s="27"/>
      <c r="O5" s="27"/>
      <c r="P5" s="28"/>
      <c r="Q5" s="41"/>
    </row>
    <row r="6" spans="1:17" s="1" customFormat="1" ht="22" customHeight="1">
      <c r="A6" s="18" t="s">
        <v>18</v>
      </c>
      <c r="B6" s="19" t="s">
        <v>19</v>
      </c>
      <c r="C6" s="19" t="s">
        <v>20</v>
      </c>
      <c r="D6" s="20">
        <v>2738.02</v>
      </c>
      <c r="E6" s="21">
        <f aca="true" t="shared" si="0" ref="E6:E9">J6/D6*10000</f>
        <v>474.723018823822</v>
      </c>
      <c r="F6" s="21">
        <v>129.980112</v>
      </c>
      <c r="G6" s="21"/>
      <c r="H6" s="19"/>
      <c r="I6" s="19"/>
      <c r="J6" s="29">
        <f aca="true" t="shared" si="1" ref="J6:J9">SUM(F6:I6)</f>
        <v>129.980112</v>
      </c>
      <c r="K6" s="21"/>
      <c r="L6" s="23"/>
      <c r="M6" s="23"/>
      <c r="N6" s="30"/>
      <c r="O6" s="30"/>
      <c r="P6" s="31"/>
      <c r="Q6" s="41"/>
    </row>
    <row r="7" spans="1:17" s="1" customFormat="1" ht="22" customHeight="1">
      <c r="A7" s="18" t="s">
        <v>21</v>
      </c>
      <c r="B7" s="19" t="s">
        <v>22</v>
      </c>
      <c r="C7" s="19" t="s">
        <v>20</v>
      </c>
      <c r="D7" s="20">
        <f>D8+D9</f>
        <v>6872.2</v>
      </c>
      <c r="E7" s="21">
        <f t="shared" si="0"/>
        <v>66.7836049591106</v>
      </c>
      <c r="F7" s="21"/>
      <c r="G7" s="21">
        <v>45.895029</v>
      </c>
      <c r="H7" s="19"/>
      <c r="I7" s="19"/>
      <c r="J7" s="29">
        <f t="shared" si="1"/>
        <v>45.895029</v>
      </c>
      <c r="K7" s="21"/>
      <c r="L7" s="23"/>
      <c r="M7" s="23"/>
      <c r="N7" s="30"/>
      <c r="O7" s="30"/>
      <c r="P7" s="31"/>
      <c r="Q7" s="41"/>
    </row>
    <row r="8" spans="1:17" s="1" customFormat="1" ht="22" customHeight="1">
      <c r="A8" s="18" t="s">
        <v>23</v>
      </c>
      <c r="B8" s="19" t="s">
        <v>24</v>
      </c>
      <c r="C8" s="19" t="s">
        <v>20</v>
      </c>
      <c r="D8" s="20">
        <v>2885.2</v>
      </c>
      <c r="E8" s="21">
        <f t="shared" si="0"/>
        <v>590.982573131845</v>
      </c>
      <c r="F8" s="21">
        <v>170.510292</v>
      </c>
      <c r="G8" s="21"/>
      <c r="H8" s="19"/>
      <c r="I8" s="19"/>
      <c r="J8" s="29">
        <f t="shared" si="1"/>
        <v>170.510292</v>
      </c>
      <c r="K8" s="21"/>
      <c r="L8" s="23"/>
      <c r="M8" s="23"/>
      <c r="N8" s="30"/>
      <c r="O8" s="30"/>
      <c r="P8" s="31"/>
      <c r="Q8" s="41"/>
    </row>
    <row r="9" spans="1:17" s="1" customFormat="1" ht="22" customHeight="1">
      <c r="A9" s="18" t="s">
        <v>25</v>
      </c>
      <c r="B9" s="19" t="s">
        <v>26</v>
      </c>
      <c r="C9" s="19" t="s">
        <v>20</v>
      </c>
      <c r="D9" s="20">
        <f>2335+1652</f>
        <v>3987</v>
      </c>
      <c r="E9" s="21">
        <f t="shared" si="0"/>
        <v>619.131996488588</v>
      </c>
      <c r="F9" s="21">
        <v>246.847927</v>
      </c>
      <c r="G9" s="21"/>
      <c r="H9" s="19"/>
      <c r="I9" s="19"/>
      <c r="J9" s="29">
        <f t="shared" si="1"/>
        <v>246.847927</v>
      </c>
      <c r="K9" s="21"/>
      <c r="L9" s="23"/>
      <c r="M9" s="23"/>
      <c r="N9" s="30"/>
      <c r="O9" s="30"/>
      <c r="P9" s="31"/>
      <c r="Q9" s="41"/>
    </row>
    <row r="10" spans="1:17" ht="22" customHeight="1">
      <c r="A10" s="16" t="s">
        <v>27</v>
      </c>
      <c r="B10" s="8" t="s">
        <v>28</v>
      </c>
      <c r="C10" s="8" t="s">
        <v>15</v>
      </c>
      <c r="D10" s="8"/>
      <c r="E10" s="8"/>
      <c r="F10" s="8"/>
      <c r="G10" s="8"/>
      <c r="H10" s="8"/>
      <c r="I10" s="32"/>
      <c r="J10" s="32">
        <f>J11+J15+J16+J19+J20+J21+J22</f>
        <v>50.0188264424</v>
      </c>
      <c r="K10" s="24">
        <f>J10/$J$26</f>
        <v>0.0740564565006047</v>
      </c>
      <c r="L10" s="33"/>
      <c r="M10" s="34"/>
      <c r="N10" s="35"/>
      <c r="O10" s="35"/>
      <c r="P10" s="36"/>
      <c r="Q10" s="41"/>
    </row>
    <row r="11" spans="1:17" ht="22" customHeight="1">
      <c r="A11" s="18" t="s">
        <v>18</v>
      </c>
      <c r="B11" s="19" t="s">
        <v>29</v>
      </c>
      <c r="C11" s="19" t="s">
        <v>15</v>
      </c>
      <c r="D11" s="19"/>
      <c r="E11" s="19"/>
      <c r="F11" s="19"/>
      <c r="G11" s="19"/>
      <c r="H11" s="19"/>
      <c r="I11" s="37">
        <f>I12+I13+I14</f>
        <v>23.458957656</v>
      </c>
      <c r="J11" s="29">
        <f aca="true" t="shared" si="2" ref="J11:J25">SUM(F11:I11)</f>
        <v>23.458957656</v>
      </c>
      <c r="K11" s="21"/>
      <c r="L11" s="33"/>
      <c r="M11" s="34"/>
      <c r="N11" s="38"/>
      <c r="O11" s="38"/>
      <c r="P11" s="36"/>
      <c r="Q11" s="41"/>
    </row>
    <row r="12" spans="1:11" ht="22" customHeight="1">
      <c r="A12" s="18" t="s">
        <v>30</v>
      </c>
      <c r="B12" s="19" t="s">
        <v>31</v>
      </c>
      <c r="C12" s="19" t="s">
        <v>15</v>
      </c>
      <c r="D12" s="19"/>
      <c r="E12" s="19"/>
      <c r="F12" s="19"/>
      <c r="G12" s="19"/>
      <c r="H12" s="19"/>
      <c r="I12" s="37">
        <f>J5*0.02*0.8</f>
        <v>9.49173376</v>
      </c>
      <c r="J12" s="29">
        <f t="shared" si="2"/>
        <v>9.49173376</v>
      </c>
      <c r="K12" s="21"/>
    </row>
    <row r="13" spans="1:11" ht="22" customHeight="1">
      <c r="A13" s="18" t="s">
        <v>32</v>
      </c>
      <c r="B13" s="19" t="s">
        <v>33</v>
      </c>
      <c r="C13" s="19" t="s">
        <v>15</v>
      </c>
      <c r="D13" s="19"/>
      <c r="E13" s="19"/>
      <c r="F13" s="19"/>
      <c r="G13" s="19"/>
      <c r="H13" s="19"/>
      <c r="I13" s="37">
        <f>J5*0.015*0.5</f>
        <v>4.4492502</v>
      </c>
      <c r="J13" s="29">
        <f t="shared" si="2"/>
        <v>4.4492502</v>
      </c>
      <c r="K13" s="21"/>
    </row>
    <row r="14" spans="1:11" ht="22" customHeight="1">
      <c r="A14" s="18" t="s">
        <v>34</v>
      </c>
      <c r="B14" s="19" t="s">
        <v>35</v>
      </c>
      <c r="C14" s="19" t="s">
        <v>15</v>
      </c>
      <c r="D14" s="19"/>
      <c r="E14" s="19"/>
      <c r="F14" s="19"/>
      <c r="G14" s="19"/>
      <c r="H14" s="19"/>
      <c r="I14" s="37">
        <f>(16.5+(30.1-16.5)/(1000-500)*(J5-500))*0.5</f>
        <v>9.517973696</v>
      </c>
      <c r="J14" s="29">
        <f t="shared" si="2"/>
        <v>9.517973696</v>
      </c>
      <c r="K14" s="21"/>
    </row>
    <row r="15" spans="1:11" ht="22" customHeight="1">
      <c r="A15" s="18" t="s">
        <v>21</v>
      </c>
      <c r="B15" s="19" t="s">
        <v>36</v>
      </c>
      <c r="C15" s="19" t="s">
        <v>15</v>
      </c>
      <c r="D15" s="19"/>
      <c r="E15" s="19"/>
      <c r="F15" s="19"/>
      <c r="G15" s="19"/>
      <c r="H15" s="19"/>
      <c r="I15" s="37">
        <f>J5*0.0062</f>
        <v>3.678046832</v>
      </c>
      <c r="J15" s="29">
        <f t="shared" si="2"/>
        <v>3.678046832</v>
      </c>
      <c r="K15" s="21"/>
    </row>
    <row r="16" spans="1:11" ht="22" customHeight="1">
      <c r="A16" s="18" t="s">
        <v>23</v>
      </c>
      <c r="B16" s="19" t="s">
        <v>37</v>
      </c>
      <c r="C16" s="19" t="s">
        <v>15</v>
      </c>
      <c r="D16" s="19"/>
      <c r="E16" s="19"/>
      <c r="F16" s="19"/>
      <c r="G16" s="19"/>
      <c r="H16" s="19"/>
      <c r="I16" s="37">
        <f>I17+I18</f>
        <v>13.3307648584</v>
      </c>
      <c r="J16" s="29">
        <f t="shared" si="2"/>
        <v>13.3307648584</v>
      </c>
      <c r="K16" s="21"/>
    </row>
    <row r="17" spans="1:11" ht="22" customHeight="1">
      <c r="A17" s="18" t="s">
        <v>38</v>
      </c>
      <c r="B17" s="19" t="s">
        <v>39</v>
      </c>
      <c r="C17" s="19" t="s">
        <v>15</v>
      </c>
      <c r="D17" s="19"/>
      <c r="E17" s="19"/>
      <c r="F17" s="19"/>
      <c r="G17" s="19"/>
      <c r="H17" s="19"/>
      <c r="I17" s="37">
        <f>I18*0.1</f>
        <v>1.2118877144</v>
      </c>
      <c r="J17" s="29">
        <f t="shared" si="2"/>
        <v>1.2118877144</v>
      </c>
      <c r="K17" s="21"/>
    </row>
    <row r="18" spans="1:11" ht="22" customHeight="1">
      <c r="A18" s="18" t="s">
        <v>40</v>
      </c>
      <c r="B18" s="19" t="s">
        <v>37</v>
      </c>
      <c r="C18" s="19" t="s">
        <v>15</v>
      </c>
      <c r="D18" s="19"/>
      <c r="E18" s="19"/>
      <c r="F18" s="19"/>
      <c r="G18" s="19"/>
      <c r="H18" s="19"/>
      <c r="I18" s="37">
        <f>(20.9+(38.8-20.9)/(1000-500)*(J5-500))*0.5</f>
        <v>12.118877144</v>
      </c>
      <c r="J18" s="29">
        <f t="shared" si="2"/>
        <v>12.118877144</v>
      </c>
      <c r="K18" s="21"/>
    </row>
    <row r="19" spans="1:11" ht="22" customHeight="1">
      <c r="A19" s="18" t="s">
        <v>25</v>
      </c>
      <c r="B19" s="19" t="s">
        <v>41</v>
      </c>
      <c r="C19" s="19" t="s">
        <v>15</v>
      </c>
      <c r="D19" s="19"/>
      <c r="E19" s="19"/>
      <c r="F19" s="19"/>
      <c r="G19" s="19"/>
      <c r="H19" s="19"/>
      <c r="I19" s="37">
        <f>J5*0.0046</f>
        <v>2.728873456</v>
      </c>
      <c r="J19" s="29">
        <f t="shared" si="2"/>
        <v>2.728873456</v>
      </c>
      <c r="K19" s="21"/>
    </row>
    <row r="20" spans="1:11" ht="22" customHeight="1">
      <c r="A20" s="18" t="s">
        <v>42</v>
      </c>
      <c r="B20" s="19" t="s">
        <v>43</v>
      </c>
      <c r="C20" s="19" t="s">
        <v>15</v>
      </c>
      <c r="D20" s="19"/>
      <c r="E20" s="19"/>
      <c r="F20" s="19"/>
      <c r="G20" s="19"/>
      <c r="H20" s="19"/>
      <c r="I20" s="37">
        <f>J5*0.001</f>
        <v>0.59323336</v>
      </c>
      <c r="J20" s="29">
        <f t="shared" si="2"/>
        <v>0.59323336</v>
      </c>
      <c r="K20" s="21"/>
    </row>
    <row r="21" spans="1:11" ht="22" customHeight="1">
      <c r="A21" s="18" t="s">
        <v>44</v>
      </c>
      <c r="B21" s="19" t="s">
        <v>45</v>
      </c>
      <c r="C21" s="19" t="s">
        <v>15</v>
      </c>
      <c r="D21" s="19"/>
      <c r="E21" s="19"/>
      <c r="F21" s="19"/>
      <c r="G21" s="19"/>
      <c r="H21" s="19"/>
      <c r="I21" s="37">
        <f>J5*0.75%</f>
        <v>4.4492502</v>
      </c>
      <c r="J21" s="29">
        <f t="shared" si="2"/>
        <v>4.4492502</v>
      </c>
      <c r="K21" s="21"/>
    </row>
    <row r="22" spans="1:11" ht="22" customHeight="1">
      <c r="A22" s="18" t="s">
        <v>46</v>
      </c>
      <c r="B22" s="19" t="s">
        <v>47</v>
      </c>
      <c r="C22" s="19" t="s">
        <v>15</v>
      </c>
      <c r="D22" s="19"/>
      <c r="E22" s="19"/>
      <c r="F22" s="19"/>
      <c r="G22" s="19"/>
      <c r="H22" s="19"/>
      <c r="I22" s="37">
        <f>J5*0.3%</f>
        <v>1.77970008</v>
      </c>
      <c r="J22" s="29">
        <f t="shared" si="2"/>
        <v>1.77970008</v>
      </c>
      <c r="K22" s="21"/>
    </row>
    <row r="23" spans="1:11" ht="22" customHeight="1">
      <c r="A23" s="16" t="s">
        <v>48</v>
      </c>
      <c r="B23" s="16" t="s">
        <v>49</v>
      </c>
      <c r="C23" s="16" t="s">
        <v>15</v>
      </c>
      <c r="D23" s="16"/>
      <c r="E23" s="22"/>
      <c r="F23" s="16"/>
      <c r="G23" s="16"/>
      <c r="H23" s="16"/>
      <c r="I23" s="39">
        <f>(J5+J10)*5%</f>
        <v>32.16260932212</v>
      </c>
      <c r="J23" s="25">
        <f t="shared" si="2"/>
        <v>32.16260932212</v>
      </c>
      <c r="K23" s="24">
        <f>J23/$J$26</f>
        <v>0.0476190476190476</v>
      </c>
    </row>
    <row r="24" spans="1:16384" ht="22" customHeight="1">
      <c r="A24" s="16" t="s">
        <v>50</v>
      </c>
      <c r="B24" s="16" t="s">
        <v>51</v>
      </c>
      <c r="C24" s="16" t="s">
        <v>15</v>
      </c>
      <c r="D24" s="16"/>
      <c r="E24" s="16"/>
      <c r="F24" s="16"/>
      <c r="G24" s="16"/>
      <c r="H24" s="16"/>
      <c r="I24" s="39">
        <v>0</v>
      </c>
      <c r="J24" s="25">
        <f t="shared" si="2"/>
        <v>0</v>
      </c>
      <c r="K24" s="1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pans="1:16384" ht="22" customHeight="1">
      <c r="A25" s="16" t="s">
        <v>52</v>
      </c>
      <c r="B25" s="16" t="s">
        <v>53</v>
      </c>
      <c r="C25" s="16" t="s">
        <v>15</v>
      </c>
      <c r="D25" s="16"/>
      <c r="E25" s="16"/>
      <c r="F25" s="16"/>
      <c r="G25" s="16"/>
      <c r="H25" s="16"/>
      <c r="I25" s="39">
        <v>0</v>
      </c>
      <c r="J25" s="25">
        <f t="shared" si="2"/>
        <v>0</v>
      </c>
      <c r="K25" s="1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pans="1:11" ht="22" customHeight="1">
      <c r="A26" s="8"/>
      <c r="B26" s="16" t="s">
        <v>54</v>
      </c>
      <c r="C26" s="16" t="s">
        <v>15</v>
      </c>
      <c r="D26" s="16"/>
      <c r="E26" s="16"/>
      <c r="F26" s="16"/>
      <c r="G26" s="16"/>
      <c r="H26" s="16"/>
      <c r="I26" s="16"/>
      <c r="J26" s="39">
        <f>J5+J10+J23+J24+J25</f>
        <v>675.41479576452</v>
      </c>
      <c r="K26" s="17"/>
    </row>
    <row r="27" ht="14.25">
      <c r="J27" s="40"/>
    </row>
  </sheetData>
  <mergeCells count="8">
    <mergeCell ref="A1:K1"/>
    <mergeCell ref="F2:J2"/>
    <mergeCell ref="A2:A3"/>
    <mergeCell ref="B2:B3"/>
    <mergeCell ref="C2:C3"/>
    <mergeCell ref="D2:D3"/>
    <mergeCell ref="E2:E3"/>
    <mergeCell ref="K2:K3"/>
  </mergeCells>
  <printOptions horizontalCentered="1"/>
  <pageMargins left="0.432638888888889" right="0.15625" top="0.786805555555556" bottom="0.511805555555556" header="0.511805555555556" footer="0.23541666666666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又又</cp:lastModifiedBy>
  <cp:lastPrinted>2020-07-21T05:05:00Z</cp:lastPrinted>
  <dcterms:created xsi:type="dcterms:W3CDTF">1996-12-17T01:32:00Z</dcterms:created>
  <dcterms:modified xsi:type="dcterms:W3CDTF">2020-09-02T06:44:47Z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